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018\18-17 UF IFAS Ft Pierce REC Chiller\15 - Deliverables (As Delivered to Client)\01 - Early Chiller Package\2018-11-09 Early Chiller Package\Early Chiller Package Pages\"/>
    </mc:Choice>
  </mc:AlternateContent>
  <xr:revisionPtr revIDLastSave="0" documentId="13_ncr:1_{6948A98F-72D1-4814-849B-B01F6585F097}" xr6:coauthVersionLast="38" xr6:coauthVersionMax="38" xr10:uidLastSave="{00000000-0000-0000-0000-000000000000}"/>
  <workbookProtection workbookPassword="D91C" lockStructure="1"/>
  <bookViews>
    <workbookView xWindow="0" yWindow="0" windowWidth="28800" windowHeight="12165" xr2:uid="{00000000-000D-0000-FFFF-FFFF00000000}"/>
  </bookViews>
  <sheets>
    <sheet name="Bid Tab" sheetId="6" r:id="rId1"/>
  </sheets>
  <definedNames>
    <definedName name="_xlnm.Print_Area" localSheetId="0">'Bid Tab'!$A$1:$G$157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2" i="6" l="1"/>
  <c r="D101" i="6"/>
  <c r="D103" i="6"/>
  <c r="A66" i="6" l="1"/>
  <c r="A67" i="6"/>
  <c r="A68" i="6"/>
  <c r="G71" i="6" l="1"/>
  <c r="E140" i="6"/>
  <c r="A83" i="6"/>
  <c r="A107" i="6" s="1"/>
  <c r="A86" i="6"/>
  <c r="A85" i="6"/>
  <c r="A84" i="6"/>
  <c r="E110" i="6"/>
  <c r="E109" i="6"/>
  <c r="E108" i="6"/>
  <c r="E107" i="6"/>
  <c r="E85" i="6" l="1"/>
  <c r="A109" i="6"/>
  <c r="E84" i="6"/>
  <c r="A108" i="6"/>
  <c r="E86" i="6"/>
  <c r="A110" i="6"/>
  <c r="E83" i="6"/>
  <c r="E68" i="6"/>
  <c r="E67" i="6"/>
  <c r="E66" i="6"/>
  <c r="E65" i="6"/>
  <c r="E137" i="6"/>
  <c r="C86" i="6"/>
  <c r="G86" i="6" s="1"/>
  <c r="C85" i="6"/>
  <c r="G85" i="6" s="1"/>
  <c r="C84" i="6"/>
  <c r="G84" i="6" s="1"/>
  <c r="C83" i="6"/>
  <c r="G83" i="6" s="1"/>
  <c r="D108" i="6" l="1"/>
  <c r="F108" i="6" s="1"/>
  <c r="G108" i="6" s="1"/>
  <c r="D107" i="6"/>
  <c r="F107" i="6" s="1"/>
  <c r="G107" i="6" s="1"/>
  <c r="D110" i="6"/>
  <c r="F110" i="6" s="1"/>
  <c r="G110" i="6" s="1"/>
  <c r="D109" i="6"/>
  <c r="F109" i="6" s="1"/>
  <c r="G109" i="6" s="1"/>
  <c r="G66" i="6"/>
  <c r="G67" i="6"/>
  <c r="G68" i="6"/>
  <c r="G65" i="6"/>
  <c r="G70" i="6" l="1"/>
  <c r="G88" i="6"/>
  <c r="G124" i="6" s="1"/>
  <c r="G112" i="6" l="1"/>
  <c r="G125" i="6" s="1"/>
  <c r="G126" i="6" l="1"/>
  <c r="D144" i="6" s="1"/>
  <c r="E147" i="6" s="1"/>
  <c r="E150" i="6" l="1"/>
  <c r="E153" i="6"/>
</calcChain>
</file>

<file path=xl/sharedStrings.xml><?xml version="1.0" encoding="utf-8"?>
<sst xmlns="http://schemas.openxmlformats.org/spreadsheetml/2006/main" count="118" uniqueCount="105">
  <si>
    <t>Plant Load         (tons)</t>
  </si>
  <si>
    <t>Project Information:</t>
  </si>
  <si>
    <t>Bidder Information:</t>
  </si>
  <si>
    <t>Chiller Bid Tabulation Worksheet</t>
  </si>
  <si>
    <t>Ton-Hours</t>
  </si>
  <si>
    <t>Chiller kW/Ton (1)</t>
  </si>
  <si>
    <t xml:space="preserve">Chiller kW/Ton (1)     </t>
  </si>
  <si>
    <t># of Chillers Operating</t>
  </si>
  <si>
    <t>Uniform Present Value Factor (UPV)</t>
  </si>
  <si>
    <r>
      <rPr>
        <i/>
        <u/>
        <sz val="11"/>
        <color theme="1" tint="0.249977111117893"/>
        <rFont val="Times New Roman"/>
        <family val="1"/>
      </rPr>
      <t>ASPLV Calculation Notes</t>
    </r>
    <r>
      <rPr>
        <i/>
        <sz val="11"/>
        <color theme="1" tint="0.249977111117893"/>
        <rFont val="Times New Roman"/>
        <family val="1"/>
      </rPr>
      <t>:</t>
    </r>
  </si>
  <si>
    <t>(3) Total Annual Electric Consumption Cost = the sum of the Consumption Cost column.</t>
  </si>
  <si>
    <t>Bid Submission Requirements:</t>
  </si>
  <si>
    <t>Minimum Evaporator Flow Rate</t>
  </si>
  <si>
    <t>Annual Chiller Electric Consumption Cost:</t>
  </si>
  <si>
    <t>Number of Chillers</t>
  </si>
  <si>
    <t>480/3/60</t>
  </si>
  <si>
    <t>Evaporator</t>
  </si>
  <si>
    <t>Fouling Factor</t>
  </si>
  <si>
    <t>Name of Bidder</t>
  </si>
  <si>
    <t>Address</t>
  </si>
  <si>
    <t>City/State/Zip</t>
  </si>
  <si>
    <t>Office Phone Number</t>
  </si>
  <si>
    <t>Email Address</t>
  </si>
  <si>
    <t>Selection Point</t>
  </si>
  <si>
    <t>(1) Chiller kW/ton shall be based upon selection point data utilizing selection criteria.</t>
  </si>
  <si>
    <t>Life-Cycle Operating Costs:</t>
  </si>
  <si>
    <t>Annual Chiller Electric Demand Cost:</t>
  </si>
  <si>
    <t>Total Annual Chiller Electric Consumption Cost (3)</t>
  </si>
  <si>
    <t>Chiller Application Specific Part Load Value - ASPLV:</t>
  </si>
  <si>
    <t>Fluid</t>
  </si>
  <si>
    <t>Water</t>
  </si>
  <si>
    <t>Bid ASPLV (3)</t>
  </si>
  <si>
    <t>Weighted Efficiency (2)</t>
  </si>
  <si>
    <t>% of Annual          Ton-Hours</t>
  </si>
  <si>
    <t>Target ASPLV</t>
  </si>
  <si>
    <t>Chiller Load          (tons per chiller)</t>
  </si>
  <si>
    <r>
      <t xml:space="preserve">(2) Weighted Efficiency = (% of Annual Ton-Hours) </t>
    </r>
    <r>
      <rPr>
        <sz val="11"/>
        <color theme="1" tint="0.249977111117893"/>
        <rFont val="Calibri"/>
        <family val="2"/>
      </rPr>
      <t>×</t>
    </r>
    <r>
      <rPr>
        <i/>
        <sz val="11"/>
        <color theme="1" tint="0.249977111117893"/>
        <rFont val="Times New Roman"/>
        <family val="1"/>
      </rPr>
      <t xml:space="preserve"> (chiller kW/Ton).</t>
    </r>
  </si>
  <si>
    <t>Consumption   Cost (2)</t>
  </si>
  <si>
    <r>
      <t>Annual Chiller Electric Consumption Cost Notes</t>
    </r>
    <r>
      <rPr>
        <i/>
        <sz val="11"/>
        <color theme="1" tint="0.249977111117893"/>
        <rFont val="Times New Roman"/>
        <family val="1"/>
      </rPr>
      <t>:</t>
    </r>
  </si>
  <si>
    <t>(3) Bid ASPLV = the sum of the Weighted Efficiency column.</t>
  </si>
  <si>
    <t>Operating Hours</t>
  </si>
  <si>
    <t>Evaporator Flow per Chiller (GPM)</t>
  </si>
  <si>
    <t>Calculated Pump Power (kW)</t>
  </si>
  <si>
    <t>Number of passes</t>
  </si>
  <si>
    <t>Electrical Characteristics (Volts/Phase/Hertz)</t>
  </si>
  <si>
    <t>Selection Criteria:</t>
  </si>
  <si>
    <t>As Bid</t>
  </si>
  <si>
    <t>Maximum Water Pressure Drop (Ft.)</t>
  </si>
  <si>
    <t>EWT (Deg. F)</t>
  </si>
  <si>
    <t>LWT (Deg. F)</t>
  </si>
  <si>
    <t>Minimum Water Flow (GPM per Chiller)</t>
  </si>
  <si>
    <t>Maximum Water Flow (GPM per Chiller)</t>
  </si>
  <si>
    <t>Consumption   Cost (1)</t>
  </si>
  <si>
    <r>
      <t>Annual Chilled Water Pumping Electric Consumption Cost Notes</t>
    </r>
    <r>
      <rPr>
        <i/>
        <sz val="11"/>
        <rFont val="Times New Roman"/>
        <family val="1"/>
      </rPr>
      <t>:</t>
    </r>
  </si>
  <si>
    <t>Annual Chilled Water Pumping Electric Consumption Cost:</t>
  </si>
  <si>
    <t>Actual Evaporator DP (FT.)</t>
  </si>
  <si>
    <t>Annual Chilled Water Pumping Electric Demand Cost:</t>
  </si>
  <si>
    <t>Total Annual Chilled Water Pumping Electric Consumption Cost (2)</t>
  </si>
  <si>
    <t>(2) Total Annual Chilled Water Pumping Electric Consumption Cost = the sum of the Consumption Cost column.</t>
  </si>
  <si>
    <t>Water Flow &amp; Pressure Drop Summary:</t>
  </si>
  <si>
    <t>Total Annual Operating Cost:</t>
  </si>
  <si>
    <t>(Page 2 - Selection Criteria &amp; ASPLV Calculation)</t>
  </si>
  <si>
    <t>(Page 3 - Annual Chiller Operating Cost Calculations)</t>
  </si>
  <si>
    <t>(Page 4 - Annual Pumping Cost Calculations)</t>
  </si>
  <si>
    <t>Total Annual Operating Cost (Annual Chiller Operating Cost + Annual Pumping Cost)</t>
  </si>
  <si>
    <t>First Cost Summary:</t>
  </si>
  <si>
    <t>General</t>
  </si>
  <si>
    <t>Type</t>
  </si>
  <si>
    <t>Design Value</t>
  </si>
  <si>
    <t>Description</t>
  </si>
  <si>
    <t>(Page 1 - General Information &amp; Evaluation Comments)</t>
  </si>
  <si>
    <t>Evaluation Comments :</t>
  </si>
  <si>
    <t>Annual Operating Cost Summary:</t>
  </si>
  <si>
    <t>As-Bid Evaporator Water Flow (GPM)</t>
  </si>
  <si>
    <t>Evaporator Pressure Drop @ As-Bid Water Flow</t>
  </si>
  <si>
    <t xml:space="preserve">2.  The Base Bid shall include chillers that, based on the Application Specific Part Load Value (ASPLV) calculation below, produce the same or lower ASPLV number than the target ASPLV number. </t>
  </si>
  <si>
    <t>2.  Building Owner:  UF IFAS</t>
  </si>
  <si>
    <t>1.  Bids must include price for 5-year full warranty (including parts, labor, refrigerant, etc) to be considered responsive.</t>
  </si>
  <si>
    <t>3.  Attach the manufacturer's performance data supporting all data entered below, including chiller efficiencies at various condenser temperatures, as well as dimensional data for the equipment.</t>
  </si>
  <si>
    <t>4.  Bids must meet the both the minimum efficiency specified and must not exceed the maximum allowable dimensions to be considered responsive.</t>
  </si>
  <si>
    <r>
      <t>5.  All Bidders are required to use the Microsoft EXCEL</t>
    </r>
    <r>
      <rPr>
        <vertAlign val="superscript"/>
        <sz val="12"/>
        <color indexed="8"/>
        <rFont val="Arial"/>
        <family val="2"/>
      </rPr>
      <t>®</t>
    </r>
    <r>
      <rPr>
        <sz val="12"/>
        <color theme="1"/>
        <rFont val="Arial"/>
        <family val="2"/>
      </rPr>
      <t xml:space="preserve"> spreadsheet version of this bid form and submit a printed copy.  All cells highlighted in gray must be filled in for the bid to be considered responsive.  The spreadsheet will automatically make all necessary calculations. </t>
    </r>
  </si>
  <si>
    <t>Ambient Air Temp                  (deg. F)</t>
  </si>
  <si>
    <t>(Page 5 - Annual Operating Cost Summary, First Costs, Life-Cycle Cost Calculations, &amp; Bid Evaluation Method)</t>
  </si>
  <si>
    <t>Chiller Bid Cost (each chiller excluding sales tax):</t>
  </si>
  <si>
    <t>Year 2-5 Extended Full Warranty Cost</t>
  </si>
  <si>
    <t>Note: Total "Bid Evaluation" First Cost = (Total Chiller Bid Cost)+(Yr 2-5 Extended WTY Cost)</t>
  </si>
  <si>
    <t>10-Year Life-Cycle Operating Cost (Adjusted to Present Value):</t>
  </si>
  <si>
    <t>Note: Total "Bid Evaluation" Life-Cycle Cost = (Bid Bond) + (Total "Bid Evaluation" First Cost) + (10-Year Life-Cycle Operating Cost)</t>
  </si>
  <si>
    <t>Add Alternate #1 (Surge Protective Devices)</t>
  </si>
  <si>
    <t>Total "Bid Evaluation" First Cost (Base Bid):</t>
  </si>
  <si>
    <t>Total "Bid Evaluation" Life-Cycle Cost (Base Bid):</t>
  </si>
  <si>
    <t>Minimum Chiller Capacity (Tons per Chiller)</t>
  </si>
  <si>
    <t>Add Alternate #2 (Year 6-10 Extended Full Warranty Cost)</t>
  </si>
  <si>
    <t>Note: Total "Bid Evaluation" First Cost = (Total Chiller Bid Cost)+(Yr 2-5 Extended WTY Cost)+(Add Alt #1 Surge Protective Devices)+(Add Alt #2 Year 6-10 Warranty)</t>
  </si>
  <si>
    <t>Total "Bid Evaluation" First Cost (Base Bid + Add Alternates #1 &amp; #2):</t>
  </si>
  <si>
    <t>Total "Bid Evaluation" Life-Cycle Cost (Base Bid + Add Alts #1 &amp; #2)</t>
  </si>
  <si>
    <t>Note: Total "Bid Evaluation" Life-Cycle Cost = (Bid Bond) + (Total "Bid Evaluation" First Cost Base Bid + Add Alt #1 + Add Alt #2) + (10-Year Life-Cycle Operating Cost)</t>
  </si>
  <si>
    <t>1.  Project Name:  UF IFAS Fort Pierce - Building 7305 Chiller Expansion</t>
  </si>
  <si>
    <t>3.  IFAS Project #:  18066</t>
  </si>
  <si>
    <t xml:space="preserve">Note: The 10-Year Life-Cycle Operating Cost = (Annual Operating Cost) x (UPV).  The Uniform Present Value Factor (UPV) incorporates energy price escalation rates and the real discount rate published by the U.S. Department of Energy's Federal Energy Management Program (Source: Table Ba-3, Annual Supplement to NIST Handbook 135, 2015) </t>
  </si>
  <si>
    <t>(2)  Consumption Cost = (Ton-Hours) x (Chiller kW/Ton) x (Consumption Charge).  The consumption charge utilized in this analysis is $0.0871, which is based on the actual electric rate structure for the building.</t>
  </si>
  <si>
    <t>There are no demand charges based on the actual electric rate structure for the building.  Therefore, a demand cost analysis is not required.</t>
  </si>
  <si>
    <t xml:space="preserve">(1)  Consumption Cost = (Operating Hours) x (Pump kW) x (Consumption Charge).  The consumption charge utilized in this analysis is $0.00871, which is based on the actual electric rate structure for the building. </t>
  </si>
  <si>
    <t>Annual Chiller Operating Cost (Annual Chiller Consumption Cost)</t>
  </si>
  <si>
    <t>Annual Pumping Cost (Annual Chilled Water Pumping Consumption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</si>
</sst>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&quot;$&quot;#,##0.00"/>
    <numFmt numFmtId="167" formatCode="0.0"/>
    <numFmt numFmtId="168" formatCode="0.00000"/>
  </numFmts>
  <fonts count="2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Arial Narrow"/>
      <family val="2"/>
    </font>
    <font>
      <b/>
      <sz val="12"/>
      <color theme="4" tint="-0.499984740745262"/>
      <name val="Arial"/>
      <family val="2"/>
    </font>
    <font>
      <sz val="11"/>
      <color theme="1"/>
      <name val="Arial Narrow"/>
      <family val="2"/>
    </font>
    <font>
      <sz val="12"/>
      <name val="Arial"/>
      <family val="2"/>
    </font>
    <font>
      <i/>
      <sz val="11"/>
      <color theme="1"/>
      <name val="Arial"/>
      <family val="2"/>
    </font>
    <font>
      <sz val="12"/>
      <color theme="4" tint="-0.499984740745262"/>
      <name val="Arial"/>
      <family val="2"/>
    </font>
    <font>
      <i/>
      <sz val="11"/>
      <color theme="1" tint="0.249977111117893"/>
      <name val="Times New Roman"/>
      <family val="1"/>
    </font>
    <font>
      <i/>
      <u/>
      <sz val="11"/>
      <color theme="1" tint="0.249977111117893"/>
      <name val="Times New Roman"/>
      <family val="1"/>
    </font>
    <font>
      <i/>
      <sz val="12"/>
      <color theme="1" tint="0.249977111117893"/>
      <name val="Times New Roman"/>
      <family val="1"/>
    </font>
    <font>
      <sz val="12"/>
      <color theme="1"/>
      <name val="Arial"/>
      <family val="2"/>
    </font>
    <font>
      <sz val="11"/>
      <color theme="1" tint="0.249977111117893"/>
      <name val="Calibri"/>
      <family val="2"/>
    </font>
    <font>
      <b/>
      <sz val="12"/>
      <name val="Arial"/>
      <family val="2"/>
    </font>
    <font>
      <sz val="11"/>
      <name val="Arial"/>
      <family val="2"/>
    </font>
    <font>
      <i/>
      <u/>
      <sz val="11"/>
      <name val="Times New Roman"/>
      <family val="1"/>
    </font>
    <font>
      <i/>
      <sz val="11"/>
      <name val="Times New Roman"/>
      <family val="1"/>
    </font>
    <font>
      <i/>
      <sz val="12"/>
      <name val="Times New Roman"/>
      <family val="1"/>
    </font>
    <font>
      <i/>
      <sz val="11"/>
      <name val="Arial"/>
      <family val="2"/>
    </font>
    <font>
      <sz val="11"/>
      <color theme="1" tint="0.249977111117893"/>
      <name val="Times New Roman"/>
      <family val="1"/>
    </font>
    <font>
      <i/>
      <sz val="11"/>
      <color theme="1"/>
      <name val="Times New Roman"/>
      <family val="1"/>
    </font>
    <font>
      <sz val="12"/>
      <color theme="1" tint="0.249977111117893"/>
      <name val="Arial"/>
      <family val="2"/>
    </font>
    <font>
      <vertAlign val="superscript"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40">
    <xf numFmtId="0" fontId="0" fillId="0" borderId="0" xfId="0"/>
    <xf numFmtId="165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0" xfId="0" applyNumberFormat="1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167" fontId="0" fillId="0" borderId="0" xfId="0" applyNumberFormat="1" applyBorder="1" applyAlignment="1" applyProtection="1">
      <alignment horizontal="center" vertical="center"/>
    </xf>
    <xf numFmtId="164" fontId="6" fillId="0" borderId="0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3" fontId="6" fillId="0" borderId="2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 indent="1"/>
    </xf>
    <xf numFmtId="0" fontId="7" fillId="0" borderId="0" xfId="0" applyFont="1" applyAlignment="1" applyProtection="1">
      <alignment horizontal="left" vertical="center"/>
    </xf>
    <xf numFmtId="166" fontId="8" fillId="0" borderId="0" xfId="0" applyNumberFormat="1" applyFont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2" fontId="6" fillId="0" borderId="2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1" fontId="6" fillId="0" borderId="2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167" fontId="6" fillId="0" borderId="0" xfId="0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165" fontId="14" fillId="0" borderId="2" xfId="0" applyNumberFormat="1" applyFont="1" applyFill="1" applyBorder="1" applyAlignment="1" applyProtection="1">
      <alignment horizontal="center" vertical="center"/>
    </xf>
    <xf numFmtId="165" fontId="14" fillId="0" borderId="8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" fillId="0" borderId="2" xfId="0" applyFont="1" applyBorder="1" applyAlignment="1" applyProtection="1">
      <alignment horizontal="right" vertical="center" indent="1"/>
    </xf>
    <xf numFmtId="0" fontId="2" fillId="0" borderId="0" xfId="0" applyFont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165" fontId="14" fillId="3" borderId="0" xfId="0" applyNumberFormat="1" applyFont="1" applyFill="1" applyBorder="1" applyAlignment="1" applyProtection="1">
      <alignment horizontal="center" vertical="center"/>
    </xf>
    <xf numFmtId="2" fontId="14" fillId="3" borderId="0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right" vertical="center" indent="1"/>
    </xf>
    <xf numFmtId="166" fontId="14" fillId="0" borderId="0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right" vertical="center" indent="1"/>
    </xf>
    <xf numFmtId="166" fontId="14" fillId="0" borderId="2" xfId="0" applyNumberFormat="1" applyFont="1" applyFill="1" applyBorder="1" applyAlignment="1" applyProtection="1">
      <alignment horizontal="right" vertical="center" indent="1"/>
    </xf>
    <xf numFmtId="166" fontId="14" fillId="0" borderId="0" xfId="0" applyNumberFormat="1" applyFont="1" applyFill="1" applyBorder="1" applyAlignment="1" applyProtection="1">
      <alignment horizontal="right" vertical="center" indent="1"/>
    </xf>
    <xf numFmtId="0" fontId="20" fillId="0" borderId="0" xfId="0" applyFont="1" applyAlignment="1" applyProtection="1">
      <alignment horizontal="left" vertical="center"/>
    </xf>
    <xf numFmtId="165" fontId="6" fillId="0" borderId="2" xfId="0" applyNumberFormat="1" applyFont="1" applyFill="1" applyBorder="1" applyAlignment="1" applyProtection="1">
      <alignment horizontal="center" vertical="center"/>
    </xf>
    <xf numFmtId="166" fontId="4" fillId="2" borderId="2" xfId="0" applyNumberFormat="1" applyFont="1" applyFill="1" applyBorder="1" applyAlignment="1" applyProtection="1">
      <alignment horizontal="right" vertical="center" indent="1"/>
      <protection locked="0"/>
    </xf>
    <xf numFmtId="2" fontId="14" fillId="0" borderId="0" xfId="0" applyNumberFormat="1" applyFont="1" applyFill="1" applyBorder="1" applyAlignment="1" applyProtection="1">
      <alignment horizontal="right" vertical="center" indent="1"/>
    </xf>
    <xf numFmtId="0" fontId="6" fillId="0" borderId="13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68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6" fillId="0" borderId="2" xfId="0" applyNumberFormat="1" applyFont="1" applyFill="1" applyBorder="1" applyAlignment="1" applyProtection="1">
      <alignment horizontal="right" vertical="center" indent="1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3" fontId="1" fillId="0" borderId="2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4" fontId="6" fillId="3" borderId="2" xfId="0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right" vertical="center" indent="1"/>
    </xf>
    <xf numFmtId="2" fontId="0" fillId="0" borderId="2" xfId="0" applyNumberFormat="1" applyFont="1" applyBorder="1" applyAlignment="1" applyProtection="1">
      <alignment horizontal="center" vertical="center"/>
    </xf>
    <xf numFmtId="165" fontId="14" fillId="0" borderId="2" xfId="0" applyNumberFormat="1" applyFont="1" applyFill="1" applyBorder="1" applyAlignment="1" applyProtection="1">
      <alignment horizontal="right" vertical="center" indent="1"/>
    </xf>
    <xf numFmtId="1" fontId="0" fillId="0" borderId="2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3" fontId="0" fillId="0" borderId="2" xfId="0" applyNumberFormat="1" applyFill="1" applyBorder="1" applyAlignment="1" applyProtection="1">
      <alignment horizontal="center" vertical="center"/>
    </xf>
    <xf numFmtId="10" fontId="6" fillId="0" borderId="2" xfId="1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7" xfId="0" applyFont="1" applyBorder="1" applyAlignment="1" applyProtection="1">
      <alignment horizontal="right" vertical="center" indent="1"/>
    </xf>
    <xf numFmtId="0" fontId="1" fillId="0" borderId="2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 vertical="top" wrapText="1"/>
    </xf>
    <xf numFmtId="0" fontId="17" fillId="0" borderId="0" xfId="0" applyFont="1" applyFill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/>
    </xf>
    <xf numFmtId="0" fontId="14" fillId="0" borderId="2" xfId="0" applyFont="1" applyFill="1" applyBorder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indent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right" vertical="center" indent="1"/>
    </xf>
    <xf numFmtId="0" fontId="6" fillId="0" borderId="2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 wrapText="1"/>
    </xf>
    <xf numFmtId="0" fontId="0" fillId="3" borderId="3" xfId="0" applyFont="1" applyFill="1" applyBorder="1" applyAlignment="1" applyProtection="1">
      <alignment horizontal="left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5" xfId="0" applyFont="1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3" xfId="0" applyBorder="1" applyAlignment="1" applyProtection="1">
      <alignment horizontal="left" vertical="center" indent="1"/>
    </xf>
    <xf numFmtId="0" fontId="0" fillId="0" borderId="4" xfId="0" applyFont="1" applyBorder="1" applyAlignment="1" applyProtection="1">
      <alignment horizontal="left" vertical="center" indent="1"/>
    </xf>
    <xf numFmtId="0" fontId="0" fillId="0" borderId="5" xfId="0" applyFont="1" applyBorder="1" applyAlignment="1" applyProtection="1">
      <alignment horizontal="left" vertical="center" indent="1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indent="1"/>
    </xf>
    <xf numFmtId="0" fontId="0" fillId="0" borderId="6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left" vertical="center" indent="1"/>
    </xf>
  </cellXfs>
  <cellStyles count="2">
    <cellStyle name="Normal" xfId="0" builtinId="0"/>
    <cellStyle name="Percent" xfId="1" builtinId="5"/>
  </cellStyles>
  <dxfs count="1">
    <dxf>
      <fill>
        <patternFill>
          <bgColor rgb="FFFF330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9"/>
  <sheetViews>
    <sheetView showGridLines="0" tabSelected="1" topLeftCell="A59" zoomScale="80" zoomScaleNormal="80" zoomScaleSheetLayoutView="80" zoomScalePageLayoutView="70" workbookViewId="0">
      <selection activeCell="D133" sqref="D133"/>
    </sheetView>
  </sheetViews>
  <sheetFormatPr defaultColWidth="8.88671875" defaultRowHeight="15" x14ac:dyDescent="0.2"/>
  <cols>
    <col min="1" max="7" width="16.77734375" style="3" customWidth="1"/>
    <col min="8" max="16384" width="8.88671875" style="3"/>
  </cols>
  <sheetData>
    <row r="1" spans="1:7" ht="20.100000000000001" customHeight="1" x14ac:dyDescent="0.2">
      <c r="A1" s="88" t="s">
        <v>3</v>
      </c>
      <c r="B1" s="88"/>
      <c r="C1" s="88"/>
      <c r="D1" s="88"/>
      <c r="E1" s="88"/>
      <c r="F1" s="88"/>
      <c r="G1" s="88"/>
    </row>
    <row r="2" spans="1:7" ht="20.100000000000001" customHeight="1" x14ac:dyDescent="0.2">
      <c r="A2" s="101" t="s">
        <v>70</v>
      </c>
      <c r="B2" s="101"/>
      <c r="C2" s="101"/>
      <c r="D2" s="101"/>
      <c r="E2" s="101"/>
      <c r="F2" s="101"/>
      <c r="G2" s="101"/>
    </row>
    <row r="3" spans="1:7" ht="20.100000000000001" customHeight="1" x14ac:dyDescent="0.2">
      <c r="A3" s="43"/>
      <c r="B3" s="43"/>
      <c r="C3" s="43"/>
      <c r="D3" s="43"/>
      <c r="E3" s="43"/>
      <c r="F3" s="43"/>
      <c r="G3" s="43"/>
    </row>
    <row r="4" spans="1:7" ht="20.100000000000001" customHeight="1" x14ac:dyDescent="0.2">
      <c r="A4" s="5" t="s">
        <v>1</v>
      </c>
    </row>
    <row r="5" spans="1:7" ht="20.100000000000001" customHeight="1" x14ac:dyDescent="0.2">
      <c r="A5" s="6" t="s">
        <v>97</v>
      </c>
    </row>
    <row r="6" spans="1:7" ht="20.100000000000001" customHeight="1" x14ac:dyDescent="0.2">
      <c r="A6" s="112" t="s">
        <v>76</v>
      </c>
      <c r="B6" s="113"/>
      <c r="C6" s="113"/>
      <c r="D6" s="113"/>
      <c r="E6" s="113"/>
      <c r="F6" s="113"/>
      <c r="G6" s="113"/>
    </row>
    <row r="7" spans="1:7" ht="20.100000000000001" customHeight="1" x14ac:dyDescent="0.2">
      <c r="A7" s="112" t="s">
        <v>98</v>
      </c>
      <c r="B7" s="113"/>
      <c r="C7" s="113"/>
      <c r="D7" s="113"/>
      <c r="E7" s="113"/>
      <c r="F7" s="113"/>
      <c r="G7" s="113"/>
    </row>
    <row r="8" spans="1:7" ht="20.100000000000001" customHeight="1" x14ac:dyDescent="0.2"/>
    <row r="9" spans="1:7" ht="20.100000000000001" customHeight="1" x14ac:dyDescent="0.2">
      <c r="A9" s="5" t="s">
        <v>11</v>
      </c>
    </row>
    <row r="10" spans="1:7" ht="20.100000000000001" customHeight="1" x14ac:dyDescent="0.2">
      <c r="A10" s="114" t="s">
        <v>77</v>
      </c>
      <c r="B10" s="115"/>
      <c r="C10" s="115"/>
      <c r="D10" s="115"/>
      <c r="E10" s="115"/>
      <c r="F10" s="115"/>
      <c r="G10" s="115"/>
    </row>
    <row r="11" spans="1:7" ht="33.75" customHeight="1" x14ac:dyDescent="0.2">
      <c r="A11" s="114" t="s">
        <v>75</v>
      </c>
      <c r="B11" s="115"/>
      <c r="C11" s="115"/>
      <c r="D11" s="115"/>
      <c r="E11" s="115"/>
      <c r="F11" s="115"/>
      <c r="G11" s="115"/>
    </row>
    <row r="12" spans="1:7" s="47" customFormat="1" ht="28.5" customHeight="1" x14ac:dyDescent="0.2">
      <c r="A12" s="114" t="s">
        <v>78</v>
      </c>
      <c r="B12" s="115"/>
      <c r="C12" s="115"/>
      <c r="D12" s="115"/>
      <c r="E12" s="115"/>
      <c r="F12" s="115"/>
      <c r="G12" s="115"/>
    </row>
    <row r="13" spans="1:7" s="47" customFormat="1" ht="36" customHeight="1" x14ac:dyDescent="0.2">
      <c r="A13" s="114" t="s">
        <v>79</v>
      </c>
      <c r="B13" s="115"/>
      <c r="C13" s="115"/>
      <c r="D13" s="115"/>
      <c r="E13" s="115"/>
      <c r="F13" s="115"/>
      <c r="G13" s="115"/>
    </row>
    <row r="14" spans="1:7" s="47" customFormat="1" ht="35.25" customHeight="1" x14ac:dyDescent="0.2">
      <c r="A14" s="116" t="s">
        <v>80</v>
      </c>
      <c r="B14" s="117"/>
      <c r="C14" s="117"/>
      <c r="D14" s="117"/>
      <c r="E14" s="117"/>
      <c r="F14" s="117"/>
      <c r="G14" s="117"/>
    </row>
    <row r="15" spans="1:7" ht="20.100000000000001" customHeight="1" x14ac:dyDescent="0.2"/>
    <row r="16" spans="1:7" ht="20.100000000000001" customHeight="1" x14ac:dyDescent="0.2">
      <c r="A16" s="5" t="s">
        <v>2</v>
      </c>
    </row>
    <row r="17" spans="1:7" ht="20.100000000000001" customHeight="1" x14ac:dyDescent="0.2">
      <c r="A17" s="3" t="s">
        <v>18</v>
      </c>
      <c r="D17" s="100"/>
      <c r="E17" s="100"/>
      <c r="F17" s="100"/>
      <c r="G17" s="100"/>
    </row>
    <row r="18" spans="1:7" ht="20.100000000000001" customHeight="1" x14ac:dyDescent="0.2">
      <c r="A18" s="3" t="s">
        <v>19</v>
      </c>
      <c r="D18" s="100"/>
      <c r="E18" s="100"/>
      <c r="F18" s="100"/>
      <c r="G18" s="100"/>
    </row>
    <row r="19" spans="1:7" ht="20.100000000000001" customHeight="1" x14ac:dyDescent="0.2">
      <c r="A19" s="3" t="s">
        <v>20</v>
      </c>
      <c r="D19" s="100"/>
      <c r="E19" s="100"/>
      <c r="F19" s="100"/>
      <c r="G19" s="100"/>
    </row>
    <row r="20" spans="1:7" ht="20.100000000000001" customHeight="1" x14ac:dyDescent="0.2">
      <c r="A20" s="3" t="s">
        <v>21</v>
      </c>
      <c r="D20" s="100"/>
      <c r="E20" s="100"/>
      <c r="F20" s="100"/>
      <c r="G20" s="100"/>
    </row>
    <row r="21" spans="1:7" ht="20.100000000000001" customHeight="1" x14ac:dyDescent="0.2">
      <c r="A21" s="3" t="s">
        <v>22</v>
      </c>
      <c r="D21" s="100"/>
      <c r="E21" s="100"/>
      <c r="F21" s="100"/>
      <c r="G21" s="100"/>
    </row>
    <row r="22" spans="1:7" ht="20.100000000000001" customHeight="1" x14ac:dyDescent="0.2">
      <c r="D22" s="7"/>
      <c r="E22" s="7"/>
      <c r="F22" s="7"/>
      <c r="G22" s="7"/>
    </row>
    <row r="23" spans="1:7" ht="19.5" customHeight="1" x14ac:dyDescent="0.2">
      <c r="A23" s="5"/>
      <c r="D23" s="66"/>
      <c r="E23" s="41"/>
      <c r="F23" s="7"/>
      <c r="G23" s="7"/>
    </row>
    <row r="24" spans="1:7" ht="19.5" customHeight="1" x14ac:dyDescent="0.2">
      <c r="A24" s="5" t="s">
        <v>71</v>
      </c>
      <c r="D24" s="66"/>
      <c r="E24" s="41"/>
      <c r="F24" s="7"/>
      <c r="G24" s="7"/>
    </row>
    <row r="25" spans="1:7" ht="19.5" customHeight="1" x14ac:dyDescent="0.2">
      <c r="A25" s="122"/>
      <c r="B25" s="123"/>
      <c r="C25" s="123"/>
      <c r="D25" s="123"/>
      <c r="E25" s="123"/>
      <c r="F25" s="123"/>
      <c r="G25" s="124"/>
    </row>
    <row r="26" spans="1:7" ht="19.5" customHeight="1" x14ac:dyDescent="0.2">
      <c r="A26" s="125"/>
      <c r="B26" s="126"/>
      <c r="C26" s="126"/>
      <c r="D26" s="126"/>
      <c r="E26" s="126"/>
      <c r="F26" s="126"/>
      <c r="G26" s="127"/>
    </row>
    <row r="27" spans="1:7" ht="19.5" customHeight="1" x14ac:dyDescent="0.2">
      <c r="A27" s="125"/>
      <c r="B27" s="126"/>
      <c r="C27" s="126"/>
      <c r="D27" s="126"/>
      <c r="E27" s="126"/>
      <c r="F27" s="126"/>
      <c r="G27" s="127"/>
    </row>
    <row r="28" spans="1:7" ht="19.5" customHeight="1" x14ac:dyDescent="0.2">
      <c r="A28" s="125"/>
      <c r="B28" s="126"/>
      <c r="C28" s="126"/>
      <c r="D28" s="126"/>
      <c r="E28" s="126"/>
      <c r="F28" s="126"/>
      <c r="G28" s="127"/>
    </row>
    <row r="29" spans="1:7" ht="19.5" customHeight="1" x14ac:dyDescent="0.2">
      <c r="A29" s="125"/>
      <c r="B29" s="126"/>
      <c r="C29" s="126"/>
      <c r="D29" s="126"/>
      <c r="E29" s="126"/>
      <c r="F29" s="126"/>
      <c r="G29" s="127"/>
    </row>
    <row r="30" spans="1:7" ht="19.5" customHeight="1" x14ac:dyDescent="0.2">
      <c r="A30" s="125"/>
      <c r="B30" s="126"/>
      <c r="C30" s="126"/>
      <c r="D30" s="126"/>
      <c r="E30" s="126"/>
      <c r="F30" s="126"/>
      <c r="G30" s="127"/>
    </row>
    <row r="31" spans="1:7" ht="19.5" customHeight="1" x14ac:dyDescent="0.2">
      <c r="A31" s="125"/>
      <c r="B31" s="126"/>
      <c r="C31" s="126"/>
      <c r="D31" s="126"/>
      <c r="E31" s="126"/>
      <c r="F31" s="126"/>
      <c r="G31" s="127"/>
    </row>
    <row r="32" spans="1:7" ht="19.5" customHeight="1" x14ac:dyDescent="0.2">
      <c r="A32" s="125"/>
      <c r="B32" s="126"/>
      <c r="C32" s="126"/>
      <c r="D32" s="126"/>
      <c r="E32" s="126"/>
      <c r="F32" s="126"/>
      <c r="G32" s="127"/>
    </row>
    <row r="33" spans="1:7" ht="19.5" customHeight="1" x14ac:dyDescent="0.2">
      <c r="A33" s="125"/>
      <c r="B33" s="126"/>
      <c r="C33" s="126"/>
      <c r="D33" s="126"/>
      <c r="E33" s="126"/>
      <c r="F33" s="126"/>
      <c r="G33" s="127"/>
    </row>
    <row r="34" spans="1:7" ht="19.5" customHeight="1" x14ac:dyDescent="0.2">
      <c r="A34" s="125"/>
      <c r="B34" s="126"/>
      <c r="C34" s="126"/>
      <c r="D34" s="126"/>
      <c r="E34" s="126"/>
      <c r="F34" s="126"/>
      <c r="G34" s="127"/>
    </row>
    <row r="35" spans="1:7" ht="19.5" customHeight="1" x14ac:dyDescent="0.2">
      <c r="A35" s="125"/>
      <c r="B35" s="126"/>
      <c r="C35" s="126"/>
      <c r="D35" s="126"/>
      <c r="E35" s="126"/>
      <c r="F35" s="126"/>
      <c r="G35" s="127"/>
    </row>
    <row r="36" spans="1:7" ht="19.5" customHeight="1" x14ac:dyDescent="0.2">
      <c r="A36" s="125"/>
      <c r="B36" s="126"/>
      <c r="C36" s="126"/>
      <c r="D36" s="126"/>
      <c r="E36" s="126"/>
      <c r="F36" s="126"/>
      <c r="G36" s="127"/>
    </row>
    <row r="37" spans="1:7" ht="19.5" customHeight="1" x14ac:dyDescent="0.2">
      <c r="A37" s="125"/>
      <c r="B37" s="126"/>
      <c r="C37" s="126"/>
      <c r="D37" s="126"/>
      <c r="E37" s="126"/>
      <c r="F37" s="126"/>
      <c r="G37" s="127"/>
    </row>
    <row r="38" spans="1:7" ht="19.5" customHeight="1" x14ac:dyDescent="0.2">
      <c r="A38" s="125"/>
      <c r="B38" s="126"/>
      <c r="C38" s="126"/>
      <c r="D38" s="126"/>
      <c r="E38" s="126"/>
      <c r="F38" s="126"/>
      <c r="G38" s="127"/>
    </row>
    <row r="39" spans="1:7" ht="19.5" customHeight="1" x14ac:dyDescent="0.2">
      <c r="A39" s="125"/>
      <c r="B39" s="126"/>
      <c r="C39" s="126"/>
      <c r="D39" s="126"/>
      <c r="E39" s="126"/>
      <c r="F39" s="126"/>
      <c r="G39" s="127"/>
    </row>
    <row r="40" spans="1:7" ht="19.5" customHeight="1" x14ac:dyDescent="0.2">
      <c r="A40" s="125"/>
      <c r="B40" s="126"/>
      <c r="C40" s="126"/>
      <c r="D40" s="126"/>
      <c r="E40" s="126"/>
      <c r="F40" s="126"/>
      <c r="G40" s="127"/>
    </row>
    <row r="41" spans="1:7" ht="19.5" customHeight="1" x14ac:dyDescent="0.2">
      <c r="A41" s="125"/>
      <c r="B41" s="126"/>
      <c r="C41" s="126"/>
      <c r="D41" s="126"/>
      <c r="E41" s="126"/>
      <c r="F41" s="126"/>
      <c r="G41" s="127"/>
    </row>
    <row r="42" spans="1:7" ht="19.5" customHeight="1" x14ac:dyDescent="0.2">
      <c r="A42" s="128"/>
      <c r="B42" s="129"/>
      <c r="C42" s="129"/>
      <c r="D42" s="129"/>
      <c r="E42" s="129"/>
      <c r="F42" s="129"/>
      <c r="G42" s="130"/>
    </row>
    <row r="43" spans="1:7" ht="19.5" customHeight="1" x14ac:dyDescent="0.2">
      <c r="A43" s="74"/>
      <c r="B43" s="74"/>
      <c r="C43" s="74"/>
      <c r="D43" s="74"/>
      <c r="E43" s="74"/>
      <c r="F43" s="74"/>
      <c r="G43" s="74"/>
    </row>
    <row r="44" spans="1:7" ht="19.5" customHeight="1" x14ac:dyDescent="0.2">
      <c r="A44" s="74"/>
      <c r="B44" s="74"/>
      <c r="C44" s="74"/>
      <c r="D44" s="74"/>
      <c r="E44" s="74"/>
      <c r="F44" s="74"/>
      <c r="G44" s="74"/>
    </row>
    <row r="45" spans="1:7" ht="20.100000000000001" customHeight="1" x14ac:dyDescent="0.2">
      <c r="A45" s="88" t="s">
        <v>3</v>
      </c>
      <c r="B45" s="88"/>
      <c r="C45" s="88"/>
      <c r="D45" s="88"/>
      <c r="E45" s="88"/>
      <c r="F45" s="88"/>
      <c r="G45" s="88"/>
    </row>
    <row r="46" spans="1:7" ht="20.100000000000001" customHeight="1" x14ac:dyDescent="0.2">
      <c r="A46" s="101" t="s">
        <v>61</v>
      </c>
      <c r="B46" s="101"/>
      <c r="C46" s="101"/>
      <c r="D46" s="101"/>
      <c r="E46" s="101"/>
      <c r="F46" s="101"/>
      <c r="G46" s="101"/>
    </row>
    <row r="47" spans="1:7" ht="20.100000000000001" customHeight="1" x14ac:dyDescent="0.2">
      <c r="A47" s="5"/>
      <c r="D47" s="66"/>
      <c r="E47" s="41"/>
      <c r="F47" s="7"/>
      <c r="G47" s="7"/>
    </row>
    <row r="48" spans="1:7" ht="20.100000000000001" customHeight="1" x14ac:dyDescent="0.2">
      <c r="A48" s="68" t="s">
        <v>45</v>
      </c>
      <c r="B48" s="68"/>
      <c r="C48" s="68"/>
      <c r="G48" s="7"/>
    </row>
    <row r="49" spans="1:7" ht="20.100000000000001" customHeight="1" x14ac:dyDescent="0.2">
      <c r="A49" s="48" t="s">
        <v>67</v>
      </c>
      <c r="B49" s="90" t="s">
        <v>69</v>
      </c>
      <c r="C49" s="90"/>
      <c r="D49" s="90"/>
      <c r="E49" s="51" t="s">
        <v>68</v>
      </c>
      <c r="F49" s="51" t="s">
        <v>46</v>
      </c>
      <c r="G49" s="7"/>
    </row>
    <row r="50" spans="1:7" s="47" customFormat="1" ht="20.100000000000001" customHeight="1" x14ac:dyDescent="0.2">
      <c r="A50" s="134" t="s">
        <v>66</v>
      </c>
      <c r="B50" s="131" t="s">
        <v>91</v>
      </c>
      <c r="C50" s="132"/>
      <c r="D50" s="133"/>
      <c r="E50" s="52">
        <v>200</v>
      </c>
      <c r="F50" s="69"/>
      <c r="G50" s="26"/>
    </row>
    <row r="51" spans="1:7" s="47" customFormat="1" ht="20.100000000000001" customHeight="1" x14ac:dyDescent="0.2">
      <c r="A51" s="134"/>
      <c r="B51" s="139" t="s">
        <v>14</v>
      </c>
      <c r="C51" s="132"/>
      <c r="D51" s="133"/>
      <c r="E51" s="52">
        <v>1</v>
      </c>
      <c r="F51" s="69"/>
    </row>
    <row r="52" spans="1:7" s="47" customFormat="1" ht="20.100000000000001" customHeight="1" x14ac:dyDescent="0.2">
      <c r="A52" s="134"/>
      <c r="B52" s="139" t="s">
        <v>44</v>
      </c>
      <c r="C52" s="132"/>
      <c r="D52" s="133"/>
      <c r="E52" s="52" t="s">
        <v>15</v>
      </c>
      <c r="F52" s="54"/>
    </row>
    <row r="53" spans="1:7" s="47" customFormat="1" ht="20.100000000000001" customHeight="1" x14ac:dyDescent="0.2">
      <c r="A53" s="136" t="s">
        <v>16</v>
      </c>
      <c r="B53" s="99" t="s">
        <v>43</v>
      </c>
      <c r="C53" s="99"/>
      <c r="D53" s="99"/>
      <c r="E53" s="52">
        <v>2</v>
      </c>
      <c r="F53" s="69"/>
    </row>
    <row r="54" spans="1:7" s="47" customFormat="1" ht="20.100000000000001" customHeight="1" x14ac:dyDescent="0.2">
      <c r="A54" s="137"/>
      <c r="B54" s="99" t="s">
        <v>48</v>
      </c>
      <c r="C54" s="99"/>
      <c r="D54" s="99"/>
      <c r="E54" s="52">
        <v>54</v>
      </c>
      <c r="F54" s="72"/>
    </row>
    <row r="55" spans="1:7" s="47" customFormat="1" ht="20.100000000000001" customHeight="1" x14ac:dyDescent="0.2">
      <c r="A55" s="137"/>
      <c r="B55" s="99" t="s">
        <v>49</v>
      </c>
      <c r="C55" s="99"/>
      <c r="D55" s="99"/>
      <c r="E55" s="52">
        <v>44</v>
      </c>
      <c r="F55" s="72"/>
    </row>
    <row r="56" spans="1:7" s="47" customFormat="1" ht="20.100000000000001" customHeight="1" x14ac:dyDescent="0.2">
      <c r="A56" s="137"/>
      <c r="B56" s="99" t="s">
        <v>47</v>
      </c>
      <c r="C56" s="99"/>
      <c r="D56" s="99"/>
      <c r="E56" s="52">
        <v>6</v>
      </c>
      <c r="F56" s="72"/>
    </row>
    <row r="57" spans="1:7" s="47" customFormat="1" ht="20.100000000000001" customHeight="1" x14ac:dyDescent="0.2">
      <c r="A57" s="137"/>
      <c r="B57" s="135" t="s">
        <v>51</v>
      </c>
      <c r="C57" s="135"/>
      <c r="D57" s="135"/>
      <c r="E57" s="53">
        <v>480</v>
      </c>
      <c r="F57" s="72"/>
    </row>
    <row r="58" spans="1:7" s="47" customFormat="1" ht="20.100000000000001" customHeight="1" x14ac:dyDescent="0.2">
      <c r="A58" s="137"/>
      <c r="B58" s="135" t="s">
        <v>50</v>
      </c>
      <c r="C58" s="135"/>
      <c r="D58" s="135"/>
      <c r="E58" s="53">
        <v>120</v>
      </c>
      <c r="F58" s="72"/>
    </row>
    <row r="59" spans="1:7" s="47" customFormat="1" ht="20.100000000000001" customHeight="1" x14ac:dyDescent="0.2">
      <c r="A59" s="137"/>
      <c r="B59" s="99" t="s">
        <v>17</v>
      </c>
      <c r="C59" s="99"/>
      <c r="D59" s="99"/>
      <c r="E59" s="52">
        <v>1E-4</v>
      </c>
      <c r="F59" s="70"/>
    </row>
    <row r="60" spans="1:7" s="47" customFormat="1" ht="20.100000000000001" customHeight="1" x14ac:dyDescent="0.2">
      <c r="A60" s="138"/>
      <c r="B60" s="99" t="s">
        <v>29</v>
      </c>
      <c r="C60" s="99"/>
      <c r="D60" s="99"/>
      <c r="E60" s="52" t="s">
        <v>30</v>
      </c>
      <c r="F60" s="54"/>
    </row>
    <row r="61" spans="1:7" ht="20.100000000000001" customHeight="1" x14ac:dyDescent="0.2">
      <c r="E61" s="35"/>
    </row>
    <row r="62" spans="1:7" ht="20.100000000000001" customHeight="1" x14ac:dyDescent="0.2">
      <c r="A62" s="5" t="s">
        <v>28</v>
      </c>
    </row>
    <row r="63" spans="1:7" ht="20.100000000000001" customHeight="1" x14ac:dyDescent="0.2">
      <c r="A63" s="86" t="s">
        <v>0</v>
      </c>
      <c r="B63" s="86" t="s">
        <v>7</v>
      </c>
      <c r="C63" s="86" t="s">
        <v>33</v>
      </c>
      <c r="D63" s="90" t="s">
        <v>23</v>
      </c>
      <c r="E63" s="90"/>
      <c r="F63" s="86" t="s">
        <v>5</v>
      </c>
      <c r="G63" s="86" t="s">
        <v>32</v>
      </c>
    </row>
    <row r="64" spans="1:7" ht="36" customHeight="1" x14ac:dyDescent="0.2">
      <c r="A64" s="87"/>
      <c r="B64" s="87"/>
      <c r="C64" s="87"/>
      <c r="D64" s="8" t="s">
        <v>81</v>
      </c>
      <c r="E64" s="8" t="s">
        <v>35</v>
      </c>
      <c r="F64" s="87"/>
      <c r="G64" s="87"/>
    </row>
    <row r="65" spans="1:7" ht="20.100000000000001" customHeight="1" x14ac:dyDescent="0.2">
      <c r="A65" s="80">
        <v>200</v>
      </c>
      <c r="B65" s="9">
        <v>1</v>
      </c>
      <c r="C65" s="85">
        <v>0.15</v>
      </c>
      <c r="D65" s="23">
        <v>95</v>
      </c>
      <c r="E65" s="80">
        <f>A65</f>
        <v>200</v>
      </c>
      <c r="F65" s="1"/>
      <c r="G65" s="61">
        <f t="shared" ref="G65:G68" si="0">C65*F65</f>
        <v>0</v>
      </c>
    </row>
    <row r="66" spans="1:7" ht="20.100000000000001" customHeight="1" x14ac:dyDescent="0.2">
      <c r="A66" s="80">
        <f>A65*0.75</f>
        <v>150</v>
      </c>
      <c r="B66" s="9">
        <v>1</v>
      </c>
      <c r="C66" s="85">
        <v>0.3</v>
      </c>
      <c r="D66" s="23">
        <v>80</v>
      </c>
      <c r="E66" s="80">
        <f>A66</f>
        <v>150</v>
      </c>
      <c r="F66" s="1"/>
      <c r="G66" s="61">
        <f t="shared" si="0"/>
        <v>0</v>
      </c>
    </row>
    <row r="67" spans="1:7" ht="20.100000000000001" customHeight="1" x14ac:dyDescent="0.2">
      <c r="A67" s="80">
        <f>A65*0.5</f>
        <v>100</v>
      </c>
      <c r="B67" s="9">
        <v>1</v>
      </c>
      <c r="C67" s="85">
        <v>0.45</v>
      </c>
      <c r="D67" s="23">
        <v>65</v>
      </c>
      <c r="E67" s="80">
        <f>A67</f>
        <v>100</v>
      </c>
      <c r="F67" s="1"/>
      <c r="G67" s="61">
        <f t="shared" si="0"/>
        <v>0</v>
      </c>
    </row>
    <row r="68" spans="1:7" ht="20.100000000000001" customHeight="1" x14ac:dyDescent="0.2">
      <c r="A68" s="80">
        <f>A65*0.25</f>
        <v>50</v>
      </c>
      <c r="B68" s="75">
        <v>1</v>
      </c>
      <c r="C68" s="85">
        <v>0.1</v>
      </c>
      <c r="D68" s="23">
        <v>65</v>
      </c>
      <c r="E68" s="80">
        <f>A68</f>
        <v>50</v>
      </c>
      <c r="F68" s="1"/>
      <c r="G68" s="61">
        <f t="shared" si="0"/>
        <v>0</v>
      </c>
    </row>
    <row r="69" spans="1:7" ht="8.1" customHeight="1" x14ac:dyDescent="0.2">
      <c r="A69" s="10"/>
      <c r="B69" s="10"/>
      <c r="C69" s="10"/>
      <c r="D69" s="11"/>
      <c r="E69" s="12"/>
      <c r="F69" s="4"/>
      <c r="G69" s="38"/>
    </row>
    <row r="70" spans="1:7" ht="20.100000000000001" customHeight="1" x14ac:dyDescent="0.2">
      <c r="B70" s="20"/>
      <c r="C70" s="20"/>
      <c r="D70" s="49"/>
      <c r="F70" s="46" t="s">
        <v>31</v>
      </c>
      <c r="G70" s="37">
        <f>SUM(G65:G68)</f>
        <v>0</v>
      </c>
    </row>
    <row r="71" spans="1:7" ht="20.100000000000001" customHeight="1" x14ac:dyDescent="0.2">
      <c r="B71" s="20"/>
      <c r="C71" s="20"/>
      <c r="D71" s="50"/>
      <c r="F71" s="46" t="s">
        <v>34</v>
      </c>
      <c r="G71" s="37">
        <f>(195/A65)*C65+(105.9/A66)*C66+(50.82/A67)*C67+(22.3/A68)*C68</f>
        <v>0.63134000000000001</v>
      </c>
    </row>
    <row r="72" spans="1:7" ht="20.100000000000001" customHeight="1" x14ac:dyDescent="0.2">
      <c r="A72" s="13" t="s">
        <v>9</v>
      </c>
      <c r="B72" s="14"/>
      <c r="C72" s="14"/>
      <c r="D72" s="14"/>
      <c r="E72" s="14"/>
      <c r="F72" s="89"/>
      <c r="G72" s="89"/>
    </row>
    <row r="73" spans="1:7" ht="20.100000000000001" customHeight="1" x14ac:dyDescent="0.2">
      <c r="A73" s="97" t="s">
        <v>24</v>
      </c>
      <c r="B73" s="97"/>
      <c r="C73" s="97"/>
      <c r="D73" s="97"/>
      <c r="E73" s="97"/>
      <c r="F73" s="97"/>
      <c r="G73" s="97"/>
    </row>
    <row r="74" spans="1:7" ht="20.100000000000001" customHeight="1" x14ac:dyDescent="0.2">
      <c r="A74" s="97" t="s">
        <v>36</v>
      </c>
      <c r="B74" s="97"/>
      <c r="C74" s="97"/>
      <c r="D74" s="97"/>
      <c r="E74" s="97"/>
      <c r="F74" s="97"/>
      <c r="G74" s="97"/>
    </row>
    <row r="75" spans="1:7" ht="20.100000000000001" customHeight="1" x14ac:dyDescent="0.2">
      <c r="A75" s="97" t="s">
        <v>39</v>
      </c>
      <c r="B75" s="97"/>
      <c r="C75" s="97"/>
      <c r="D75" s="97"/>
      <c r="E75" s="97"/>
      <c r="F75" s="97"/>
      <c r="G75" s="97"/>
    </row>
    <row r="76" spans="1:7" ht="20.100000000000001" customHeight="1" x14ac:dyDescent="0.2">
      <c r="A76" s="45"/>
      <c r="B76" s="45"/>
      <c r="C76" s="45"/>
      <c r="D76" s="45"/>
      <c r="E76" s="45"/>
      <c r="F76" s="45"/>
      <c r="G76" s="45"/>
    </row>
    <row r="77" spans="1:7" ht="20.100000000000001" customHeight="1" x14ac:dyDescent="0.2">
      <c r="A77" s="88" t="s">
        <v>3</v>
      </c>
      <c r="B77" s="88"/>
      <c r="C77" s="88"/>
      <c r="D77" s="88"/>
      <c r="E77" s="88"/>
      <c r="F77" s="88"/>
      <c r="G77" s="88"/>
    </row>
    <row r="78" spans="1:7" ht="20.100000000000001" customHeight="1" x14ac:dyDescent="0.2">
      <c r="A78" s="101" t="s">
        <v>62</v>
      </c>
      <c r="B78" s="101"/>
      <c r="C78" s="101"/>
      <c r="D78" s="101"/>
      <c r="E78" s="101"/>
      <c r="F78" s="101"/>
      <c r="G78" s="101"/>
    </row>
    <row r="79" spans="1:7" ht="20.100000000000001" customHeight="1" x14ac:dyDescent="0.2">
      <c r="A79" s="43"/>
      <c r="B79" s="43"/>
      <c r="C79" s="43"/>
      <c r="D79" s="43"/>
      <c r="E79" s="43"/>
      <c r="F79" s="43"/>
      <c r="G79" s="43"/>
    </row>
    <row r="80" spans="1:7" ht="20.100000000000001" customHeight="1" x14ac:dyDescent="0.2">
      <c r="A80" s="5" t="s">
        <v>13</v>
      </c>
    </row>
    <row r="81" spans="1:7" ht="20.100000000000001" customHeight="1" x14ac:dyDescent="0.2">
      <c r="A81" s="86" t="s">
        <v>0</v>
      </c>
      <c r="B81" s="86" t="s">
        <v>7</v>
      </c>
      <c r="C81" s="86" t="s">
        <v>4</v>
      </c>
      <c r="D81" s="90" t="s">
        <v>23</v>
      </c>
      <c r="E81" s="90"/>
      <c r="F81" s="86" t="s">
        <v>6</v>
      </c>
      <c r="G81" s="86" t="s">
        <v>37</v>
      </c>
    </row>
    <row r="82" spans="1:7" ht="36" customHeight="1" x14ac:dyDescent="0.2">
      <c r="A82" s="87"/>
      <c r="B82" s="87"/>
      <c r="C82" s="87"/>
      <c r="D82" s="8" t="s">
        <v>81</v>
      </c>
      <c r="E82" s="8" t="s">
        <v>35</v>
      </c>
      <c r="F82" s="87"/>
      <c r="G82" s="87"/>
    </row>
    <row r="83" spans="1:7" ht="20.100000000000001" customHeight="1" x14ac:dyDescent="0.2">
      <c r="A83" s="82">
        <f>A65</f>
        <v>200</v>
      </c>
      <c r="B83" s="76">
        <v>1</v>
      </c>
      <c r="C83" s="17">
        <f>A83*(8760*C65)</f>
        <v>262800</v>
      </c>
      <c r="D83" s="23">
        <v>95</v>
      </c>
      <c r="E83" s="82">
        <f>A83</f>
        <v>200</v>
      </c>
      <c r="F83" s="1"/>
      <c r="G83" s="71">
        <f>C83*F83*0.00871</f>
        <v>0</v>
      </c>
    </row>
    <row r="84" spans="1:7" ht="20.100000000000001" customHeight="1" x14ac:dyDescent="0.2">
      <c r="A84" s="82">
        <f>A66</f>
        <v>150</v>
      </c>
      <c r="B84" s="76">
        <v>1</v>
      </c>
      <c r="C84" s="17">
        <f>A84*(8760*C66)</f>
        <v>394200</v>
      </c>
      <c r="D84" s="23">
        <v>80</v>
      </c>
      <c r="E84" s="82">
        <f>A84</f>
        <v>150</v>
      </c>
      <c r="F84" s="1"/>
      <c r="G84" s="71">
        <f>C84*F84*0.00871</f>
        <v>0</v>
      </c>
    </row>
    <row r="85" spans="1:7" ht="20.100000000000001" customHeight="1" x14ac:dyDescent="0.2">
      <c r="A85" s="82">
        <f>A67</f>
        <v>100</v>
      </c>
      <c r="B85" s="76">
        <v>1</v>
      </c>
      <c r="C85" s="17">
        <f>A85*(8760*C67)</f>
        <v>394200</v>
      </c>
      <c r="D85" s="23">
        <v>65</v>
      </c>
      <c r="E85" s="82">
        <f>A85</f>
        <v>100</v>
      </c>
      <c r="F85" s="1"/>
      <c r="G85" s="71">
        <f>C85*F85*0.00871</f>
        <v>0</v>
      </c>
    </row>
    <row r="86" spans="1:7" ht="20.100000000000001" customHeight="1" x14ac:dyDescent="0.2">
      <c r="A86" s="82">
        <f>A68</f>
        <v>50</v>
      </c>
      <c r="B86" s="76">
        <v>1</v>
      </c>
      <c r="C86" s="17">
        <f>A86*(8760*C68)</f>
        <v>43800</v>
      </c>
      <c r="D86" s="23">
        <v>65</v>
      </c>
      <c r="E86" s="82">
        <f>A86</f>
        <v>50</v>
      </c>
      <c r="F86" s="1"/>
      <c r="G86" s="71">
        <f>C86*F86*0.00871</f>
        <v>0</v>
      </c>
    </row>
    <row r="87" spans="1:7" s="67" customFormat="1" ht="8.1" customHeight="1" x14ac:dyDescent="0.2">
      <c r="A87" s="15"/>
      <c r="B87" s="15"/>
      <c r="C87" s="15"/>
      <c r="D87" s="29"/>
      <c r="E87" s="19"/>
      <c r="F87" s="30"/>
      <c r="G87" s="59"/>
    </row>
    <row r="88" spans="1:7" ht="20.100000000000001" customHeight="1" x14ac:dyDescent="0.2">
      <c r="A88" s="24"/>
      <c r="B88" s="24"/>
      <c r="C88" s="24"/>
      <c r="D88" s="107" t="s">
        <v>27</v>
      </c>
      <c r="E88" s="107"/>
      <c r="F88" s="107"/>
      <c r="G88" s="58">
        <f>SUM(G83:G86)</f>
        <v>0</v>
      </c>
    </row>
    <row r="89" spans="1:7" ht="20.100000000000001" customHeight="1" x14ac:dyDescent="0.2">
      <c r="A89" s="16" t="s">
        <v>38</v>
      </c>
      <c r="B89" s="14"/>
      <c r="C89" s="14"/>
      <c r="D89" s="14"/>
      <c r="E89" s="14"/>
      <c r="F89" s="14"/>
      <c r="G89" s="14"/>
    </row>
    <row r="90" spans="1:7" ht="20.100000000000001" customHeight="1" x14ac:dyDescent="0.2">
      <c r="A90" s="97" t="s">
        <v>24</v>
      </c>
      <c r="B90" s="97"/>
      <c r="C90" s="97"/>
      <c r="D90" s="97"/>
      <c r="E90" s="97"/>
      <c r="F90" s="97"/>
      <c r="G90" s="97"/>
    </row>
    <row r="91" spans="1:7" ht="32.1" customHeight="1" x14ac:dyDescent="0.2">
      <c r="A91" s="98" t="s">
        <v>100</v>
      </c>
      <c r="B91" s="98"/>
      <c r="C91" s="98"/>
      <c r="D91" s="98"/>
      <c r="E91" s="98"/>
      <c r="F91" s="98"/>
      <c r="G91" s="98"/>
    </row>
    <row r="92" spans="1:7" ht="20.100000000000001" customHeight="1" x14ac:dyDescent="0.2">
      <c r="A92" s="97" t="s">
        <v>10</v>
      </c>
      <c r="B92" s="97"/>
      <c r="C92" s="97"/>
      <c r="D92" s="97"/>
      <c r="E92" s="97"/>
      <c r="F92" s="97"/>
      <c r="G92" s="97"/>
    </row>
    <row r="93" spans="1:7" ht="20.100000000000001" customHeight="1" x14ac:dyDescent="0.2">
      <c r="A93" s="5"/>
    </row>
    <row r="94" spans="1:7" ht="20.100000000000001" customHeight="1" x14ac:dyDescent="0.2">
      <c r="A94" s="5" t="s">
        <v>26</v>
      </c>
    </row>
    <row r="95" spans="1:7" ht="20.100000000000001" customHeight="1" x14ac:dyDescent="0.2">
      <c r="A95" s="3" t="s">
        <v>101</v>
      </c>
    </row>
    <row r="96" spans="1:7" ht="20.100000000000001" customHeight="1" x14ac:dyDescent="0.2">
      <c r="A96" s="60"/>
      <c r="B96" s="60"/>
      <c r="C96" s="60"/>
      <c r="D96" s="60"/>
      <c r="E96" s="60"/>
      <c r="F96" s="60"/>
      <c r="G96" s="60"/>
    </row>
    <row r="97" spans="1:9" ht="20.100000000000001" customHeight="1" x14ac:dyDescent="0.2">
      <c r="A97" s="88" t="s">
        <v>3</v>
      </c>
      <c r="B97" s="88"/>
      <c r="C97" s="88"/>
      <c r="D97" s="88"/>
      <c r="E97" s="88"/>
      <c r="F97" s="88"/>
      <c r="G97" s="88"/>
    </row>
    <row r="98" spans="1:9" ht="20.100000000000001" customHeight="1" x14ac:dyDescent="0.2">
      <c r="A98" s="101" t="s">
        <v>63</v>
      </c>
      <c r="B98" s="101"/>
      <c r="C98" s="101"/>
      <c r="D98" s="101"/>
      <c r="E98" s="101"/>
      <c r="F98" s="101"/>
      <c r="G98" s="101"/>
    </row>
    <row r="99" spans="1:9" ht="20.100000000000001" customHeight="1" x14ac:dyDescent="0.2">
      <c r="A99" s="5"/>
    </row>
    <row r="100" spans="1:9" ht="20.100000000000001" customHeight="1" x14ac:dyDescent="0.2">
      <c r="A100" s="5" t="s">
        <v>59</v>
      </c>
    </row>
    <row r="101" spans="1:9" ht="20.100000000000001" customHeight="1" x14ac:dyDescent="0.2">
      <c r="A101" s="121" t="s">
        <v>74</v>
      </c>
      <c r="B101" s="119"/>
      <c r="C101" s="120"/>
      <c r="D101" s="73">
        <f>F56</f>
        <v>0</v>
      </c>
      <c r="F101" s="42"/>
      <c r="G101" s="18"/>
    </row>
    <row r="102" spans="1:9" ht="20.100000000000001" customHeight="1" x14ac:dyDescent="0.2">
      <c r="A102" s="121" t="s">
        <v>73</v>
      </c>
      <c r="B102" s="119"/>
      <c r="C102" s="120"/>
      <c r="D102" s="73">
        <f>F57</f>
        <v>0</v>
      </c>
      <c r="F102" s="42"/>
      <c r="G102" s="18"/>
    </row>
    <row r="103" spans="1:9" ht="20.100000000000001" customHeight="1" x14ac:dyDescent="0.2">
      <c r="A103" s="118" t="s">
        <v>12</v>
      </c>
      <c r="B103" s="119"/>
      <c r="C103" s="120"/>
      <c r="D103" s="73">
        <f>F58</f>
        <v>0</v>
      </c>
      <c r="F103" s="42"/>
      <c r="G103" s="18"/>
    </row>
    <row r="104" spans="1:9" ht="20.100000000000001" customHeight="1" x14ac:dyDescent="0.2">
      <c r="A104" s="5"/>
    </row>
    <row r="105" spans="1:9" ht="20.100000000000001" customHeight="1" x14ac:dyDescent="0.2">
      <c r="A105" s="5" t="s">
        <v>54</v>
      </c>
    </row>
    <row r="106" spans="1:9" ht="42" customHeight="1" x14ac:dyDescent="0.2">
      <c r="A106" s="8" t="s">
        <v>0</v>
      </c>
      <c r="B106" s="8" t="s">
        <v>7</v>
      </c>
      <c r="C106" s="8" t="s">
        <v>41</v>
      </c>
      <c r="D106" s="8" t="s">
        <v>55</v>
      </c>
      <c r="E106" s="8" t="s">
        <v>40</v>
      </c>
      <c r="F106" s="8" t="s">
        <v>42</v>
      </c>
      <c r="G106" s="8" t="s">
        <v>52</v>
      </c>
      <c r="I106" s="83"/>
    </row>
    <row r="107" spans="1:9" ht="20.100000000000001" customHeight="1" x14ac:dyDescent="0.2">
      <c r="A107" s="82">
        <f>A83</f>
        <v>200</v>
      </c>
      <c r="B107" s="9">
        <v>1</v>
      </c>
      <c r="C107" s="27">
        <v>480</v>
      </c>
      <c r="D107" s="25" t="e">
        <f t="shared" ref="D107:D110" si="1">(C107/D$102)^2*D$101</f>
        <v>#DIV/0!</v>
      </c>
      <c r="E107" s="84">
        <f>8760*C65</f>
        <v>1314</v>
      </c>
      <c r="F107" s="78" t="e">
        <f>B107*C107*D107/3960/0.65*0.746</f>
        <v>#DIV/0!</v>
      </c>
      <c r="G107" s="71" t="e">
        <f>E107*F107*0.00871</f>
        <v>#DIV/0!</v>
      </c>
      <c r="I107" s="10"/>
    </row>
    <row r="108" spans="1:9" ht="20.100000000000001" customHeight="1" x14ac:dyDescent="0.2">
      <c r="A108" s="82">
        <f>A84</f>
        <v>150</v>
      </c>
      <c r="B108" s="75">
        <v>1</v>
      </c>
      <c r="C108" s="27">
        <v>360</v>
      </c>
      <c r="D108" s="25" t="e">
        <f t="shared" si="1"/>
        <v>#DIV/0!</v>
      </c>
      <c r="E108" s="84">
        <f>8760*C66</f>
        <v>2628</v>
      </c>
      <c r="F108" s="78" t="e">
        <f t="shared" ref="F108:F110" si="2">B108*C108*D108/3960/0.65*0.746</f>
        <v>#DIV/0!</v>
      </c>
      <c r="G108" s="71" t="e">
        <f>E108*F108*0.00871</f>
        <v>#DIV/0!</v>
      </c>
      <c r="I108" s="10"/>
    </row>
    <row r="109" spans="1:9" ht="20.100000000000001" customHeight="1" x14ac:dyDescent="0.2">
      <c r="A109" s="82">
        <f>A85</f>
        <v>100</v>
      </c>
      <c r="B109" s="75">
        <v>1</v>
      </c>
      <c r="C109" s="27">
        <v>240</v>
      </c>
      <c r="D109" s="25" t="e">
        <f t="shared" si="1"/>
        <v>#DIV/0!</v>
      </c>
      <c r="E109" s="84">
        <f>8760*C67</f>
        <v>3942</v>
      </c>
      <c r="F109" s="78" t="e">
        <f t="shared" si="2"/>
        <v>#DIV/0!</v>
      </c>
      <c r="G109" s="71" t="e">
        <f>E109*F109*0.00871</f>
        <v>#DIV/0!</v>
      </c>
      <c r="I109" s="10"/>
    </row>
    <row r="110" spans="1:9" ht="20.100000000000001" customHeight="1" x14ac:dyDescent="0.2">
      <c r="A110" s="82">
        <f>A86</f>
        <v>50</v>
      </c>
      <c r="B110" s="75">
        <v>1</v>
      </c>
      <c r="C110" s="27">
        <v>120</v>
      </c>
      <c r="D110" s="25" t="e">
        <f t="shared" si="1"/>
        <v>#DIV/0!</v>
      </c>
      <c r="E110" s="84">
        <f>8760*C68</f>
        <v>876</v>
      </c>
      <c r="F110" s="78" t="e">
        <f t="shared" si="2"/>
        <v>#DIV/0!</v>
      </c>
      <c r="G110" s="71" t="e">
        <f>E110*F110*0.00871</f>
        <v>#DIV/0!</v>
      </c>
      <c r="I110" s="10"/>
    </row>
    <row r="111" spans="1:9" s="67" customFormat="1" ht="8.1" customHeight="1" x14ac:dyDescent="0.2">
      <c r="A111" s="28"/>
      <c r="B111" s="28"/>
      <c r="C111" s="28"/>
      <c r="D111" s="29"/>
      <c r="E111" s="19"/>
      <c r="F111" s="30"/>
      <c r="G111" s="59"/>
    </row>
    <row r="112" spans="1:9" ht="20.100000000000001" customHeight="1" x14ac:dyDescent="0.2">
      <c r="A112" s="31"/>
      <c r="B112" s="31"/>
      <c r="C112" s="107" t="s">
        <v>57</v>
      </c>
      <c r="D112" s="107"/>
      <c r="E112" s="107"/>
      <c r="F112" s="107"/>
      <c r="G112" s="58" t="e">
        <f>SUM(G107:G110)</f>
        <v>#DIV/0!</v>
      </c>
    </row>
    <row r="113" spans="1:7" ht="20.100000000000001" customHeight="1" x14ac:dyDescent="0.2">
      <c r="A113" s="32" t="s">
        <v>53</v>
      </c>
      <c r="B113" s="33"/>
      <c r="C113" s="33"/>
      <c r="D113" s="33"/>
      <c r="E113" s="33"/>
      <c r="F113" s="33"/>
      <c r="G113" s="33"/>
    </row>
    <row r="114" spans="1:7" ht="32.1" customHeight="1" x14ac:dyDescent="0.2">
      <c r="A114" s="105" t="s">
        <v>102</v>
      </c>
      <c r="B114" s="105"/>
      <c r="C114" s="105"/>
      <c r="D114" s="105"/>
      <c r="E114" s="105"/>
      <c r="F114" s="105"/>
      <c r="G114" s="105"/>
    </row>
    <row r="115" spans="1:7" ht="20.100000000000001" customHeight="1" x14ac:dyDescent="0.2">
      <c r="A115" s="106" t="s">
        <v>58</v>
      </c>
      <c r="B115" s="106"/>
      <c r="C115" s="106"/>
      <c r="D115" s="106"/>
      <c r="E115" s="106"/>
      <c r="F115" s="106"/>
      <c r="G115" s="106"/>
    </row>
    <row r="116" spans="1:7" ht="20.100000000000001" customHeight="1" x14ac:dyDescent="0.2">
      <c r="A116" s="44"/>
      <c r="B116" s="44"/>
      <c r="C116" s="44"/>
      <c r="D116" s="44"/>
      <c r="E116" s="44"/>
      <c r="F116" s="44"/>
      <c r="G116" s="44"/>
    </row>
    <row r="117" spans="1:7" ht="20.100000000000001" customHeight="1" x14ac:dyDescent="0.2">
      <c r="A117" s="5" t="s">
        <v>56</v>
      </c>
      <c r="D117" s="35"/>
      <c r="E117" s="35"/>
      <c r="F117" s="35"/>
      <c r="G117" s="35"/>
    </row>
    <row r="118" spans="1:7" ht="20.100000000000001" customHeight="1" x14ac:dyDescent="0.2">
      <c r="A118" s="3" t="s">
        <v>101</v>
      </c>
      <c r="D118" s="35"/>
      <c r="E118" s="35"/>
      <c r="F118" s="35"/>
      <c r="G118" s="35"/>
    </row>
    <row r="119" spans="1:7" ht="19.5" customHeight="1" x14ac:dyDescent="0.2">
      <c r="A119" s="34"/>
      <c r="B119" s="35"/>
      <c r="C119" s="35"/>
      <c r="D119" s="35"/>
      <c r="E119" s="35"/>
      <c r="F119" s="35"/>
      <c r="G119" s="35"/>
    </row>
    <row r="120" spans="1:7" ht="20.100000000000001" customHeight="1" x14ac:dyDescent="0.2">
      <c r="A120" s="88" t="s">
        <v>3</v>
      </c>
      <c r="B120" s="88"/>
      <c r="C120" s="88"/>
      <c r="D120" s="88"/>
      <c r="E120" s="88"/>
      <c r="F120" s="88"/>
      <c r="G120" s="88"/>
    </row>
    <row r="121" spans="1:7" ht="20.100000000000001" customHeight="1" x14ac:dyDescent="0.2">
      <c r="A121" s="101" t="s">
        <v>82</v>
      </c>
      <c r="B121" s="101"/>
      <c r="C121" s="101"/>
      <c r="D121" s="101"/>
      <c r="E121" s="101"/>
      <c r="F121" s="101"/>
      <c r="G121" s="101"/>
    </row>
    <row r="122" spans="1:7" ht="20.100000000000001" customHeight="1" x14ac:dyDescent="0.2">
      <c r="A122" s="36"/>
      <c r="B122" s="55"/>
      <c r="C122" s="55"/>
      <c r="D122" s="55"/>
      <c r="E122" s="55"/>
      <c r="F122" s="55"/>
      <c r="G122" s="56"/>
    </row>
    <row r="123" spans="1:7" ht="20.100000000000001" customHeight="1" x14ac:dyDescent="0.2">
      <c r="A123" s="5" t="s">
        <v>72</v>
      </c>
      <c r="B123" s="35"/>
      <c r="C123" s="35"/>
      <c r="D123" s="35"/>
      <c r="E123" s="35"/>
      <c r="F123" s="35"/>
      <c r="G123" s="35"/>
    </row>
    <row r="124" spans="1:7" ht="20.100000000000001" customHeight="1" x14ac:dyDescent="0.2">
      <c r="A124" s="108" t="s">
        <v>103</v>
      </c>
      <c r="B124" s="108"/>
      <c r="C124" s="108"/>
      <c r="D124" s="108"/>
      <c r="E124" s="108"/>
      <c r="F124" s="108"/>
      <c r="G124" s="71">
        <f>G88</f>
        <v>0</v>
      </c>
    </row>
    <row r="125" spans="1:7" ht="20.100000000000001" customHeight="1" x14ac:dyDescent="0.2">
      <c r="A125" s="108" t="s">
        <v>104</v>
      </c>
      <c r="B125" s="108"/>
      <c r="C125" s="108"/>
      <c r="D125" s="108"/>
      <c r="E125" s="108"/>
      <c r="F125" s="108"/>
      <c r="G125" s="71" t="e">
        <f>G112</f>
        <v>#DIV/0!</v>
      </c>
    </row>
    <row r="126" spans="1:7" ht="20.100000000000001" customHeight="1" x14ac:dyDescent="0.2">
      <c r="A126" s="109" t="s">
        <v>64</v>
      </c>
      <c r="B126" s="110"/>
      <c r="C126" s="110"/>
      <c r="D126" s="110"/>
      <c r="E126" s="110"/>
      <c r="F126" s="111"/>
      <c r="G126" s="58" t="e">
        <f>SUM(G124:G125)</f>
        <v>#DIV/0!</v>
      </c>
    </row>
    <row r="127" spans="1:7" ht="20.100000000000001" customHeight="1" x14ac:dyDescent="0.2">
      <c r="A127" s="77"/>
      <c r="B127" s="77"/>
      <c r="C127" s="77"/>
      <c r="D127" s="79"/>
    </row>
    <row r="128" spans="1:7" ht="20.100000000000001" customHeight="1" x14ac:dyDescent="0.2">
      <c r="A128" s="39" t="s">
        <v>65</v>
      </c>
      <c r="B128" s="57"/>
      <c r="C128" s="57"/>
      <c r="D128" s="57"/>
      <c r="E128" s="55"/>
      <c r="F128" s="55"/>
      <c r="G128" s="56"/>
    </row>
    <row r="129" spans="1:7" ht="20.100000000000001" customHeight="1" x14ac:dyDescent="0.2">
      <c r="A129" s="102" t="s">
        <v>83</v>
      </c>
      <c r="B129" s="103"/>
      <c r="C129" s="104"/>
      <c r="D129" s="62"/>
      <c r="F129" s="21"/>
      <c r="G129" s="21"/>
    </row>
    <row r="130" spans="1:7" ht="20.100000000000001" customHeight="1" x14ac:dyDescent="0.2">
      <c r="A130" s="6"/>
      <c r="D130" s="22"/>
    </row>
    <row r="131" spans="1:7" ht="20.100000000000001" customHeight="1" x14ac:dyDescent="0.2">
      <c r="A131" s="102" t="s">
        <v>84</v>
      </c>
      <c r="B131" s="103"/>
      <c r="C131" s="104"/>
      <c r="D131" s="62"/>
    </row>
    <row r="132" spans="1:7" ht="20.100000000000001" customHeight="1" x14ac:dyDescent="0.2">
      <c r="A132" s="77"/>
      <c r="B132" s="77"/>
      <c r="C132" s="77"/>
      <c r="D132" s="79"/>
    </row>
    <row r="133" spans="1:7" ht="20.100000000000001" customHeight="1" x14ac:dyDescent="0.2">
      <c r="A133" s="102" t="s">
        <v>88</v>
      </c>
      <c r="B133" s="103"/>
      <c r="C133" s="104"/>
      <c r="D133" s="62"/>
      <c r="F133" s="21"/>
      <c r="G133" s="21"/>
    </row>
    <row r="134" spans="1:7" ht="20.100000000000001" customHeight="1" x14ac:dyDescent="0.2">
      <c r="A134" s="6"/>
      <c r="E134" s="2"/>
    </row>
    <row r="135" spans="1:7" ht="20.100000000000001" customHeight="1" x14ac:dyDescent="0.2">
      <c r="A135" s="102" t="s">
        <v>92</v>
      </c>
      <c r="B135" s="103"/>
      <c r="C135" s="104"/>
      <c r="D135" s="62"/>
      <c r="F135" s="21"/>
      <c r="G135" s="21"/>
    </row>
    <row r="136" spans="1:7" ht="20.100000000000001" customHeight="1" x14ac:dyDescent="0.2">
      <c r="A136" s="6"/>
      <c r="E136" s="2"/>
    </row>
    <row r="137" spans="1:7" ht="20.100000000000001" customHeight="1" x14ac:dyDescent="0.2">
      <c r="A137" s="94" t="s">
        <v>89</v>
      </c>
      <c r="B137" s="94"/>
      <c r="C137" s="94"/>
      <c r="D137" s="94"/>
      <c r="E137" s="58">
        <f>D129+D131</f>
        <v>0</v>
      </c>
      <c r="F137" s="31"/>
      <c r="G137" s="31"/>
    </row>
    <row r="138" spans="1:7" ht="20.100000000000001" customHeight="1" x14ac:dyDescent="0.2">
      <c r="A138" s="95" t="s">
        <v>85</v>
      </c>
      <c r="B138" s="95"/>
      <c r="C138" s="95"/>
      <c r="D138" s="95"/>
      <c r="E138" s="95"/>
      <c r="F138" s="95"/>
      <c r="G138" s="95"/>
    </row>
    <row r="139" spans="1:7" ht="20.100000000000001" customHeight="1" x14ac:dyDescent="0.2">
      <c r="A139" s="6"/>
      <c r="E139" s="2"/>
    </row>
    <row r="140" spans="1:7" ht="20.100000000000001" customHeight="1" x14ac:dyDescent="0.2">
      <c r="A140" s="94" t="s">
        <v>94</v>
      </c>
      <c r="B140" s="94"/>
      <c r="C140" s="94"/>
      <c r="D140" s="94"/>
      <c r="E140" s="58">
        <f>D129+D131+D133+D135</f>
        <v>0</v>
      </c>
      <c r="F140" s="31"/>
      <c r="G140" s="31"/>
    </row>
    <row r="141" spans="1:7" ht="20.100000000000001" customHeight="1" x14ac:dyDescent="0.2">
      <c r="A141" s="95" t="s">
        <v>93</v>
      </c>
      <c r="B141" s="95"/>
      <c r="C141" s="95"/>
      <c r="D141" s="95"/>
      <c r="E141" s="95"/>
      <c r="F141" s="95"/>
      <c r="G141" s="95"/>
    </row>
    <row r="142" spans="1:7" ht="20.100000000000001" customHeight="1" x14ac:dyDescent="0.2">
      <c r="A142" s="31"/>
      <c r="B142" s="31"/>
      <c r="C142" s="31"/>
      <c r="D142" s="31"/>
      <c r="E142" s="31"/>
      <c r="F142" s="31"/>
      <c r="G142" s="31"/>
    </row>
    <row r="143" spans="1:7" ht="20.100000000000001" customHeight="1" x14ac:dyDescent="0.2">
      <c r="A143" s="39" t="s">
        <v>25</v>
      </c>
      <c r="B143" s="31"/>
      <c r="C143" s="31"/>
      <c r="D143" s="31"/>
      <c r="E143" s="31"/>
      <c r="F143" s="31"/>
      <c r="G143" s="31"/>
    </row>
    <row r="144" spans="1:7" ht="20.100000000000001" customHeight="1" x14ac:dyDescent="0.2">
      <c r="A144" s="93" t="s">
        <v>60</v>
      </c>
      <c r="B144" s="93"/>
      <c r="C144" s="93"/>
      <c r="D144" s="58" t="e">
        <f>G126</f>
        <v>#DIV/0!</v>
      </c>
      <c r="E144" s="40"/>
      <c r="F144" s="31"/>
      <c r="G144" s="31"/>
    </row>
    <row r="145" spans="1:7" ht="20.100000000000001" customHeight="1" x14ac:dyDescent="0.2">
      <c r="A145" s="93" t="s">
        <v>8</v>
      </c>
      <c r="B145" s="93"/>
      <c r="C145" s="93"/>
      <c r="D145" s="81">
        <v>8.84</v>
      </c>
      <c r="E145" s="31"/>
      <c r="F145" s="31"/>
      <c r="G145" s="31"/>
    </row>
    <row r="146" spans="1:7" ht="20.100000000000001" customHeight="1" x14ac:dyDescent="0.2">
      <c r="A146" s="64"/>
      <c r="B146" s="65"/>
      <c r="C146" s="65"/>
      <c r="D146" s="63"/>
      <c r="E146" s="31"/>
      <c r="F146" s="31"/>
      <c r="G146" s="31"/>
    </row>
    <row r="147" spans="1:7" ht="20.100000000000001" customHeight="1" x14ac:dyDescent="0.2">
      <c r="A147" s="96" t="s">
        <v>86</v>
      </c>
      <c r="B147" s="96"/>
      <c r="C147" s="96"/>
      <c r="D147" s="96"/>
      <c r="E147" s="58" t="e">
        <f>D144*D145</f>
        <v>#DIV/0!</v>
      </c>
      <c r="F147" s="31"/>
      <c r="G147" s="31"/>
    </row>
    <row r="148" spans="1:7" ht="48.75" customHeight="1" x14ac:dyDescent="0.2">
      <c r="A148" s="92" t="s">
        <v>99</v>
      </c>
      <c r="B148" s="92"/>
      <c r="C148" s="92"/>
      <c r="D148" s="92"/>
      <c r="E148" s="92"/>
      <c r="F148" s="92"/>
      <c r="G148" s="92"/>
    </row>
    <row r="149" spans="1:7" ht="20.100000000000001" customHeight="1" x14ac:dyDescent="0.2">
      <c r="A149" s="31"/>
      <c r="B149" s="31"/>
      <c r="C149" s="31"/>
      <c r="D149" s="31"/>
      <c r="E149" s="31"/>
      <c r="F149" s="31"/>
      <c r="G149" s="31"/>
    </row>
    <row r="150" spans="1:7" ht="20.100000000000001" customHeight="1" x14ac:dyDescent="0.2">
      <c r="A150" s="94" t="s">
        <v>90</v>
      </c>
      <c r="B150" s="94"/>
      <c r="C150" s="94"/>
      <c r="D150" s="94"/>
      <c r="E150" s="58" t="e">
        <f>E137+E147</f>
        <v>#DIV/0!</v>
      </c>
      <c r="F150" s="31"/>
      <c r="G150" s="31"/>
    </row>
    <row r="151" spans="1:7" ht="20.100000000000001" customHeight="1" x14ac:dyDescent="0.2">
      <c r="A151" s="95" t="s">
        <v>87</v>
      </c>
      <c r="B151" s="95"/>
      <c r="C151" s="95"/>
      <c r="D151" s="95"/>
      <c r="E151" s="95"/>
      <c r="F151" s="95"/>
      <c r="G151" s="95"/>
    </row>
    <row r="152" spans="1:7" ht="20.100000000000001" customHeight="1" x14ac:dyDescent="0.2">
      <c r="A152" s="31"/>
      <c r="B152" s="31"/>
      <c r="C152" s="31"/>
      <c r="D152" s="31"/>
      <c r="E152" s="31"/>
      <c r="F152" s="31"/>
      <c r="G152" s="31"/>
    </row>
    <row r="153" spans="1:7" ht="20.100000000000001" customHeight="1" x14ac:dyDescent="0.2">
      <c r="A153" s="94" t="s">
        <v>95</v>
      </c>
      <c r="B153" s="94"/>
      <c r="C153" s="94"/>
      <c r="D153" s="94"/>
      <c r="E153" s="58" t="e">
        <f>E140+E147</f>
        <v>#DIV/0!</v>
      </c>
      <c r="F153" s="31"/>
      <c r="G153" s="31"/>
    </row>
    <row r="154" spans="1:7" ht="20.100000000000001" customHeight="1" x14ac:dyDescent="0.2">
      <c r="A154" s="95" t="s">
        <v>96</v>
      </c>
      <c r="B154" s="95"/>
      <c r="C154" s="95"/>
      <c r="D154" s="95"/>
      <c r="E154" s="95"/>
      <c r="F154" s="95"/>
      <c r="G154" s="95"/>
    </row>
    <row r="155" spans="1:7" ht="20.100000000000001" customHeight="1" x14ac:dyDescent="0.2"/>
    <row r="156" spans="1:7" ht="20.100000000000001" customHeight="1" x14ac:dyDescent="0.2">
      <c r="A156" s="5"/>
    </row>
    <row r="157" spans="1:7" ht="149.25" customHeight="1" x14ac:dyDescent="0.2">
      <c r="A157" s="91"/>
      <c r="B157" s="91"/>
      <c r="C157" s="91"/>
      <c r="D157" s="91"/>
      <c r="E157" s="91"/>
      <c r="F157" s="91"/>
      <c r="G157" s="91"/>
    </row>
    <row r="158" spans="1:7" ht="20.100000000000001" customHeight="1" x14ac:dyDescent="0.2"/>
    <row r="159" spans="1:7" ht="20.100000000000001" customHeight="1" x14ac:dyDescent="0.2"/>
    <row r="160" spans="1:7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</sheetData>
  <sheetProtection algorithmName="SHA-512" hashValue="3JPm1Du/LcLerYug6THC44edc6NRS3bt4fTeI9ILe/BRaCSEcqki3k0LrDnpX4QvNbxZq+Lr6gqkhNufbmSYIA==" saltValue="PK0qrrGkWI20kHW/NLN0Mg==" spinCount="100000" sheet="1" selectLockedCells="1"/>
  <mergeCells count="83">
    <mergeCell ref="D21:G21"/>
    <mergeCell ref="A25:G42"/>
    <mergeCell ref="A45:G45"/>
    <mergeCell ref="A74:G74"/>
    <mergeCell ref="A63:A64"/>
    <mergeCell ref="B50:D50"/>
    <mergeCell ref="A50:A52"/>
    <mergeCell ref="B58:D58"/>
    <mergeCell ref="B57:D57"/>
    <mergeCell ref="B56:D56"/>
    <mergeCell ref="B53:D53"/>
    <mergeCell ref="B55:D55"/>
    <mergeCell ref="B54:D54"/>
    <mergeCell ref="A53:A60"/>
    <mergeCell ref="B52:D52"/>
    <mergeCell ref="B51:D51"/>
    <mergeCell ref="A140:D140"/>
    <mergeCell ref="A73:G73"/>
    <mergeCell ref="A92:G92"/>
    <mergeCell ref="A75:G75"/>
    <mergeCell ref="F81:F82"/>
    <mergeCell ref="D88:F88"/>
    <mergeCell ref="G81:G82"/>
    <mergeCell ref="D81:E81"/>
    <mergeCell ref="B81:B82"/>
    <mergeCell ref="A81:A82"/>
    <mergeCell ref="C81:C82"/>
    <mergeCell ref="A135:C135"/>
    <mergeCell ref="A78:G78"/>
    <mergeCell ref="A103:C103"/>
    <mergeCell ref="A102:C102"/>
    <mergeCell ref="A101:C101"/>
    <mergeCell ref="A1:G1"/>
    <mergeCell ref="A2:G2"/>
    <mergeCell ref="D17:G17"/>
    <mergeCell ref="D18:G18"/>
    <mergeCell ref="D19:G19"/>
    <mergeCell ref="A6:G6"/>
    <mergeCell ref="A7:G7"/>
    <mergeCell ref="A10:G10"/>
    <mergeCell ref="A11:G11"/>
    <mergeCell ref="A12:G12"/>
    <mergeCell ref="A14:G14"/>
    <mergeCell ref="A13:G13"/>
    <mergeCell ref="D20:G20"/>
    <mergeCell ref="A46:G46"/>
    <mergeCell ref="A133:C133"/>
    <mergeCell ref="A129:C129"/>
    <mergeCell ref="A98:G98"/>
    <mergeCell ref="A114:G114"/>
    <mergeCell ref="A115:G115"/>
    <mergeCell ref="A131:C131"/>
    <mergeCell ref="A120:G120"/>
    <mergeCell ref="A121:G121"/>
    <mergeCell ref="C112:F112"/>
    <mergeCell ref="A97:G97"/>
    <mergeCell ref="A124:F124"/>
    <mergeCell ref="A125:F125"/>
    <mergeCell ref="A126:F126"/>
    <mergeCell ref="B60:D60"/>
    <mergeCell ref="B49:D49"/>
    <mergeCell ref="A157:G157"/>
    <mergeCell ref="A148:G148"/>
    <mergeCell ref="A145:C145"/>
    <mergeCell ref="A144:C144"/>
    <mergeCell ref="A150:D150"/>
    <mergeCell ref="A151:G151"/>
    <mergeCell ref="A153:D153"/>
    <mergeCell ref="A154:G154"/>
    <mergeCell ref="A147:D147"/>
    <mergeCell ref="A90:G90"/>
    <mergeCell ref="A91:G91"/>
    <mergeCell ref="A141:G141"/>
    <mergeCell ref="A138:G138"/>
    <mergeCell ref="A137:D137"/>
    <mergeCell ref="B59:D59"/>
    <mergeCell ref="C63:C64"/>
    <mergeCell ref="F63:F64"/>
    <mergeCell ref="G63:G64"/>
    <mergeCell ref="A77:G77"/>
    <mergeCell ref="F72:G72"/>
    <mergeCell ref="D63:E63"/>
    <mergeCell ref="B63:B64"/>
  </mergeCells>
  <conditionalFormatting sqref="G71">
    <cfRule type="expression" dxfId="0" priority="1">
      <formula>$G$71&lt;$D$71-0.005</formula>
    </cfRule>
  </conditionalFormatting>
  <pageMargins left="0.7" right="0.7" top="0.75" bottom="0.75" header="0.3" footer="0.3"/>
  <pageSetup scale="64" fitToHeight="5" orientation="portrait" r:id="rId1"/>
  <headerFooter>
    <oddFooter>&amp;C&amp;K000000Rotary Screw Water Chillers&amp;R&amp;K000000  &amp;P</oddFooter>
  </headerFooter>
  <rowBreaks count="4" manualBreakCount="4">
    <brk id="44" max="6" man="1"/>
    <brk id="76" max="6" man="1"/>
    <brk id="96" max="6" man="1"/>
    <brk id="11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Tab</vt:lpstr>
      <vt:lpstr>'Bid Tab'!Print_Area</vt:lpstr>
    </vt:vector>
  </TitlesOfParts>
  <Company>Department of Management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fanched</dc:creator>
  <cp:lastModifiedBy>evelyn dicks</cp:lastModifiedBy>
  <cp:lastPrinted>2018-11-19T15:52:04Z</cp:lastPrinted>
  <dcterms:created xsi:type="dcterms:W3CDTF">2010-08-26T13:38:39Z</dcterms:created>
  <dcterms:modified xsi:type="dcterms:W3CDTF">2018-11-19T16:11:06Z</dcterms:modified>
</cp:coreProperties>
</file>